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ez-moi" sheetId="1" state="visible" r:id="rId1"/>
    <sheet xmlns:r="http://schemas.openxmlformats.org/officeDocument/2006/relationships" name="Formules" sheetId="2" state="visible" r:id="rId2"/>
    <sheet xmlns:r="http://schemas.openxmlformats.org/officeDocument/2006/relationships" name="VAN" sheetId="3" state="visible" r:id="rId3"/>
    <sheet xmlns:r="http://schemas.openxmlformats.org/officeDocument/2006/relationships" name="TRI" sheetId="4" state="visible" r:id="rId4"/>
    <sheet xmlns:r="http://schemas.openxmlformats.org/officeDocument/2006/relationships" name="Délai récupération" sheetId="5" state="visible" r:id="rId5"/>
    <sheet xmlns:r="http://schemas.openxmlformats.org/officeDocument/2006/relationships" name="Comparaison projets" sheetId="6" state="visible" r:id="rId6"/>
    <sheet xmlns:r="http://schemas.openxmlformats.org/officeDocument/2006/relationships" name="Analyse risque" sheetId="7" state="visible" r:id="rId7"/>
    <sheet xmlns:r="http://schemas.openxmlformats.org/officeDocument/2006/relationships" name="Cas intégrateur" sheetId="8" state="visible" r:id="rId8"/>
    <sheet xmlns:r="http://schemas.openxmlformats.org/officeDocument/2006/relationships" name="Exercices" sheetId="9" state="visible" r:id="rId9"/>
    <sheet xmlns:r="http://schemas.openxmlformats.org/officeDocument/2006/relationships" name="Corrections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\ &quot;€&quot;"/>
    <numFmt numFmtId="165" formatCode="0.0%"/>
    <numFmt numFmtId="166" formatCode="0.0000"/>
    <numFmt numFmtId="167" formatCode="#,##0.00\ &quot;€&quot;"/>
    <numFmt numFmtId="168" formatCode="0.000"/>
  </numFmts>
  <fonts count="9">
    <font>
      <name val="Calibri"/>
      <family val="2"/>
      <color theme="1"/>
      <sz val="11"/>
      <scheme val="minor"/>
    </font>
    <font>
      <name val="Calibri"/>
      <b val="1"/>
      <color rgb="001F3864"/>
      <sz val="16"/>
    </font>
    <font>
      <name val="Calibri"/>
      <b val="1"/>
      <color rgb="001F3864"/>
      <sz val="13"/>
    </font>
    <font>
      <name val="Calibri"/>
      <i val="1"/>
      <color rgb="00595959"/>
      <sz val="10"/>
    </font>
    <font>
      <name val="Calibri"/>
      <sz val="11"/>
    </font>
    <font>
      <name val="Calibri"/>
      <b val="1"/>
      <color rgb="00FFFFFF"/>
      <sz val="11"/>
    </font>
    <font>
      <name val="Calibri"/>
      <b val="1"/>
      <sz val="11"/>
    </font>
    <font>
      <name val="Consolas"/>
      <sz val="10"/>
    </font>
    <font>
      <name val="Calibri"/>
      <b val="1"/>
      <color rgb="002E75B6"/>
      <sz val="11"/>
    </font>
  </fonts>
  <fills count="7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FFF2CC"/>
      </patternFill>
    </fill>
    <fill>
      <patternFill patternType="solid">
        <fgColor rgb="00E2EFDA"/>
      </patternFill>
    </fill>
    <fill>
      <patternFill patternType="solid">
        <fgColor rgb="00FCE4D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left" vertical="center" wrapText="1"/>
    </xf>
    <xf numFmtId="0" fontId="7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164" fontId="6" fillId="4" borderId="1" pivotButton="0" quotePrefix="0" xfId="0"/>
    <xf numFmtId="3" fontId="6" fillId="4" borderId="1" pivotButton="0" quotePrefix="0" xfId="0"/>
    <xf numFmtId="165" fontId="6" fillId="4" borderId="1" pivotButton="0" quotePrefix="0" xfId="0"/>
    <xf numFmtId="0" fontId="4" fillId="0" borderId="1" applyAlignment="1" pivotButton="0" quotePrefix="0" xfId="0">
      <alignment horizontal="center" vertical="center" wrapText="1"/>
    </xf>
    <xf numFmtId="164" fontId="4" fillId="5" borderId="1" pivotButton="0" quotePrefix="0" xfId="0"/>
    <xf numFmtId="166" fontId="4" fillId="5" borderId="1" pivotButton="0" quotePrefix="0" xfId="0"/>
    <xf numFmtId="167" fontId="4" fillId="5" borderId="1" pivotButton="0" quotePrefix="0" xfId="0"/>
    <xf numFmtId="0" fontId="6" fillId="0" borderId="1" pivotButton="0" quotePrefix="0" xfId="0"/>
    <xf numFmtId="164" fontId="6" fillId="5" borderId="1" pivotButton="0" quotePrefix="0" xfId="0"/>
    <xf numFmtId="0" fontId="4" fillId="0" borderId="1" pivotButton="0" quotePrefix="0" xfId="0"/>
    <xf numFmtId="167" fontId="6" fillId="5" borderId="1" pivotButton="0" quotePrefix="0" xfId="0"/>
    <xf numFmtId="0" fontId="6" fillId="5" borderId="1" applyAlignment="1" pivotButton="0" quotePrefix="0" xfId="0">
      <alignment horizontal="left" vertical="center" wrapText="1"/>
    </xf>
    <xf numFmtId="167" fontId="6" fillId="3" borderId="1" pivotButton="0" quotePrefix="0" xfId="0"/>
    <xf numFmtId="166" fontId="6" fillId="5" borderId="1" pivotButton="0" quotePrefix="0" xfId="0"/>
    <xf numFmtId="0" fontId="3" fillId="6" borderId="0" pivotButton="0" quotePrefix="0" xfId="0"/>
    <xf numFmtId="10" fontId="6" fillId="3" borderId="1" pivotButton="0" quotePrefix="0" xfId="0"/>
    <xf numFmtId="165" fontId="4" fillId="4" borderId="1" pivotButton="0" quotePrefix="0" xfId="0"/>
    <xf numFmtId="0" fontId="4" fillId="5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3" fontId="4" fillId="4" borderId="1" pivotButton="0" quotePrefix="0" xfId="0"/>
    <xf numFmtId="167" fontId="6" fillId="4" borderId="1" pivotButton="0" quotePrefix="0" xfId="0"/>
    <xf numFmtId="3" fontId="6" fillId="5" borderId="1" pivotButton="0" quotePrefix="0" xfId="0"/>
    <xf numFmtId="165" fontId="6" fillId="5" borderId="1" pivotButton="0" quotePrefix="0" xfId="0"/>
    <xf numFmtId="3" fontId="4" fillId="5" borderId="1" pivotButton="0" quotePrefix="0" xfId="0"/>
    <xf numFmtId="0" fontId="4" fillId="5" borderId="1" applyAlignment="1" pivotButton="0" quotePrefix="0" xfId="0">
      <alignment horizontal="left" vertical="center" wrapText="1"/>
    </xf>
    <xf numFmtId="2" fontId="4" fillId="4" borderId="1" pivotButton="0" quotePrefix="0" xfId="0"/>
    <xf numFmtId="2" fontId="4" fillId="3" borderId="1" pivotButton="0" quotePrefix="0" xfId="0"/>
    <xf numFmtId="164" fontId="4" fillId="4" borderId="1" pivotButton="0" quotePrefix="0" xfId="0"/>
    <xf numFmtId="0" fontId="8" fillId="0" borderId="0" pivotButton="0" quotePrefix="0" xfId="0"/>
    <xf numFmtId="2" fontId="6" fillId="4" borderId="1" pivotButton="0" quotePrefix="0" xfId="0"/>
    <xf numFmtId="168" fontId="4" fillId="5" borderId="1" pivotButton="0" quotePrefix="0" xfId="0"/>
    <xf numFmtId="0" fontId="6" fillId="4" borderId="1" pivotButton="0" quotePrefix="0" xfId="0"/>
    <xf numFmtId="10" fontId="6" fillId="4" borderId="1" pivotButton="0" quotePrefix="0" xfId="0"/>
    <xf numFmtId="0" fontId="3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0" customWidth="1" min="2" max="2"/>
  </cols>
  <sheetData>
    <row r="2">
      <c r="B2" s="1" t="inlineStr">
        <is>
          <t>Choix d'investissement — Classeur Excel</t>
        </is>
      </c>
    </row>
    <row r="3">
      <c r="B3" s="2" t="inlineStr">
        <is>
          <t>Module 03 — Mathématiques financières (Master 1)</t>
        </is>
      </c>
    </row>
    <row r="4">
      <c r="B4" s="3" t="inlineStr">
        <is>
          <t>Compagnon pratique du cours : toutes les formules en cellules Excel, prêtes à l'emploi.</t>
        </is>
      </c>
    </row>
    <row r="6">
      <c r="B6" s="2" t="inlineStr">
        <is>
          <t>Contenu du classeur</t>
        </is>
      </c>
    </row>
    <row r="7">
      <c r="B7" s="4" t="inlineStr">
        <is>
          <t>Formules ............ Tableau récapitulatif des formules du cours avec leur syntaxe Excel</t>
        </is>
      </c>
    </row>
    <row r="8">
      <c r="B8" s="4" t="inlineStr">
        <is>
          <t>VAN ................. Valeur actuelle nette — machine de la menuiserie (exemple du cours)</t>
        </is>
      </c>
    </row>
    <row r="9">
      <c r="B9" s="4" t="inlineStr">
        <is>
          <t>TRI ................. Taux de rentabilité interne — food-truck + profil VAN(k)</t>
        </is>
      </c>
    </row>
    <row r="10">
      <c r="B10" s="4" t="inlineStr">
        <is>
          <t>Délai récupération .. DRS et DRA — comparaison Rapide vs Durable (exemple du cours)</t>
        </is>
      </c>
    </row>
    <row r="11">
      <c r="B11" s="4" t="inlineStr">
        <is>
          <t>Comparaison projets . Projets A vs B de durées différentes — annuité équivalente</t>
        </is>
      </c>
    </row>
    <row r="12">
      <c r="B12" s="4" t="inlineStr">
        <is>
          <t>Analyse risque ...... Sensibilité, valeur seuil, scénarios — machine de l'atelier</t>
        </is>
      </c>
    </row>
    <row r="13">
      <c r="B13" s="4" t="inlineStr">
        <is>
          <t>Cas intégrateur ..... Automatisation logistique (940 000 €, 5 ans) — cas complet du cours</t>
        </is>
      </c>
    </row>
    <row r="14">
      <c r="B14" s="4" t="inlineStr">
        <is>
          <t>Exercices ........... Les 3 niveaux d'exercices du cours, avec espaces de réponse</t>
        </is>
      </c>
    </row>
    <row r="16">
      <c r="B16" s="2" t="inlineStr">
        <is>
          <t>Code couleur</t>
        </is>
      </c>
    </row>
    <row r="17">
      <c r="B17" s="4" t="inlineStr">
        <is>
          <t>Jaune  = cellule de saisie (vous entrez la valeur)</t>
        </is>
      </c>
    </row>
    <row r="18">
      <c r="B18" s="4" t="inlineStr">
        <is>
          <t>Vert   = cellule calculée automatiquement (ne pas modifier)</t>
        </is>
      </c>
    </row>
    <row r="19">
      <c r="B19" s="4" t="inlineStr">
        <is>
          <t>Bleu   = formule du cours à étudier / recopier</t>
        </is>
      </c>
    </row>
    <row r="20">
      <c r="B20" s="4" t="inlineStr">
        <is>
          <t>Orange = avertissement ou point d'attention</t>
        </is>
      </c>
    </row>
    <row r="22">
      <c r="B22" s="2" t="inlineStr">
        <is>
          <t>Astuce</t>
        </is>
      </c>
    </row>
    <row r="23">
      <c r="B23" s="4" t="inlineStr">
        <is>
          <t>Dans chaque feuille, les paramètres du cas sont regroupés en haut. Modifiez les cellules</t>
        </is>
      </c>
    </row>
    <row r="24">
      <c r="B24" s="4" t="inlineStr">
        <is>
          <t>jaunes pour tester d'autres hypothèses : tous les calculs se mettent à jour instantanément.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E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52" customWidth="1" min="3" max="3"/>
    <col width="52" customWidth="1" min="4" max="4"/>
    <col width="30" customWidth="1" min="5" max="5"/>
  </cols>
  <sheetData>
    <row r="2">
      <c r="B2" s="1" t="inlineStr">
        <is>
          <t>Formules du cours — Choix d'investissement</t>
        </is>
      </c>
    </row>
    <row r="3">
      <c r="B3" s="3" t="inlineStr">
        <is>
          <t>Chaque ligne donne la formule mathématique et sa traduction en fonction Excel.</t>
        </is>
      </c>
    </row>
    <row r="5">
      <c r="B5" s="5" t="inlineStr">
        <is>
          <t>Indicateur</t>
        </is>
      </c>
      <c r="C5" s="5" t="inlineStr">
        <is>
          <t>Formule mathématique</t>
        </is>
      </c>
      <c r="D5" s="5" t="inlineStr">
        <is>
          <t>Syntaxe Excel</t>
        </is>
      </c>
      <c r="E5" s="5" t="inlineStr">
        <is>
          <t>Remarque</t>
        </is>
      </c>
    </row>
    <row r="6" ht="42" customHeight="1">
      <c r="B6" s="6" t="inlineStr">
        <is>
          <t>VAN</t>
        </is>
      </c>
      <c r="C6" s="7" t="inlineStr">
        <is>
          <t>VAN = −I₀ + Σ CFₜ / (1+k)ᵗ</t>
        </is>
      </c>
      <c r="D6" s="8">
        <f>VAN(taux; plage_flux) − I₀
ou =−I₀ + SOMME(flux_actualisés)</f>
        <v/>
      </c>
      <c r="E6" s="9" t="inlineStr">
        <is>
          <t>La fonction VAN d'Excel actualise une série de flux *réguliers* commençant en période 1. Ajouter −I₀ séparément.</t>
        </is>
      </c>
    </row>
    <row r="7" ht="42" customHeight="1">
      <c r="B7" s="6" t="inlineStr">
        <is>
          <t>VA d'un flux futur</t>
        </is>
      </c>
      <c r="C7" s="7" t="inlineStr">
        <is>
          <t>VA = CFₜ / (1+k)ᵗ</t>
        </is>
      </c>
      <c r="D7" s="8">
        <f>CFₜ / (1+k)^t</f>
        <v/>
      </c>
      <c r="E7" s="9" t="inlineStr">
        <is>
          <t>Formule de base pour actualiser un flux isolé.</t>
        </is>
      </c>
    </row>
    <row r="8" ht="42" customHeight="1">
      <c r="B8" s="6" t="inlineStr">
        <is>
          <t>TRI</t>
        </is>
      </c>
      <c r="C8" s="7" t="inlineStr">
        <is>
          <t>r tel que VAN(r) = 0</t>
        </is>
      </c>
      <c r="D8" s="8">
        <f>TRI(plage_flux_avec_I0)</f>
        <v/>
      </c>
      <c r="E8" s="9" t="inlineStr">
        <is>
          <t>La plage doit inclure I₀ en négatif en première position, puis les CF₁…CFₙ. Excel résout par itération.</t>
        </is>
      </c>
    </row>
    <row r="9" ht="42" customHeight="1">
      <c r="B9" s="6" t="inlineStr">
        <is>
          <t>Indice de profitabilité (IP)</t>
        </is>
      </c>
      <c r="C9" s="7" t="inlineStr">
        <is>
          <t>IP = VA(flux futurs) / I₀ = 1 + VAN/I₀</t>
        </is>
      </c>
      <c r="D9" s="8">
        <f>1 + VAN_cellule / I0_cellule</f>
        <v/>
      </c>
      <c r="E9" s="9" t="inlineStr">
        <is>
          <t>IP &gt; 1 ⇔ VAN &gt; 0. Utile pour hiérarchiser sous contrainte budgétaire.</t>
        </is>
      </c>
    </row>
    <row r="10" ht="42" customHeight="1">
      <c r="B10" s="6" t="inlineStr">
        <is>
          <t>DRS (délai de récup. simple)</t>
        </is>
      </c>
      <c r="C10" s="7" t="inlineStr">
        <is>
          <t>Premier t tel que Σ CF₁…ₜ ≥ I₀</t>
        </is>
      </c>
      <c r="D10" s="8">
        <f>EQUIV(t; plage_cumuls; 1) + interpolation
(ou formule manuelle)</f>
        <v/>
      </c>
      <c r="E10" s="9" t="inlineStr">
        <is>
          <t>Pas de fonction directe : cumuler les flux et interpoler dans l'année de franchissement.</t>
        </is>
      </c>
    </row>
    <row r="11" ht="42" customHeight="1">
      <c r="B11" s="6" t="inlineStr">
        <is>
          <t>DRA (délai de récup. actualisé)</t>
        </is>
      </c>
      <c r="C11" s="7" t="inlineStr">
        <is>
          <t>Premier t tel que Σ CFₜ/(1+k)ᵗ ≥ I₀</t>
        </is>
      </c>
      <c r="D11" s="8" t="inlineStr">
        <is>
          <t>Idem DRS mais avec les flux actualisés</t>
        </is>
      </c>
      <c r="E11" s="9" t="inlineStr">
        <is>
          <t>Toujours ≥ DRS. Si le cumul n'atteint jamais I₀, le délai n'existe pas.</t>
        </is>
      </c>
    </row>
    <row r="12" ht="42" customHeight="1">
      <c r="B12" s="6" t="inlineStr">
        <is>
          <t>Annuité équivalente (AE)</t>
        </is>
      </c>
      <c r="C12" s="7" t="inlineStr">
        <is>
          <t>AE = VAN × k / (1 − (1+k)⁻ⁿ)</t>
        </is>
      </c>
      <c r="D12" s="8">
        <f>VAN_cellule * k / (1 − (1+k)^−n)</f>
        <v/>
      </c>
      <c r="E12" s="9" t="inlineStr">
        <is>
          <t>Permet de comparer des projets de durées différentes sur une base annuelle.</t>
        </is>
      </c>
    </row>
    <row r="13" ht="42" customHeight="1">
      <c r="B13" s="6" t="inlineStr">
        <is>
          <t>Facteur d'actualisation</t>
        </is>
      </c>
      <c r="C13" s="7" t="inlineStr">
        <is>
          <t>1 / (1+k)ᵗ</t>
        </is>
      </c>
      <c r="D13" s="8">
        <f>1/(1+k)^t</f>
        <v/>
      </c>
      <c r="E13" s="9" t="inlineStr">
        <is>
          <t>Somme sur n années : =(1-(1+k)^-n)/k  (valeur actuelle d'une annuité de 1 €).</t>
        </is>
      </c>
    </row>
    <row r="14" ht="42" customHeight="1">
      <c r="B14" s="6" t="inlineStr">
        <is>
          <t>Valeur seuil (break-even)</t>
        </is>
      </c>
      <c r="C14" s="7" t="inlineStr">
        <is>
          <t>Valeur de l'hypothèse qui annule la VAN</t>
        </is>
      </c>
      <c r="D14" s="8" t="inlineStr">
        <is>
          <t>Résoudre VAN=0 par rapport à la variable
(ou utiliser Table de données / Solveur)</t>
        </is>
      </c>
      <c r="E14" s="9" t="inlineStr">
        <is>
          <t>Excel : Données &gt; Analyse de scénarios &gt; Table de données, ou Outils &gt; Solveur.</t>
        </is>
      </c>
    </row>
    <row r="15" ht="42" customHeight="1">
      <c r="B15" s="6" t="inlineStr">
        <is>
          <t>E(VAN) — espérance</t>
        </is>
      </c>
      <c r="C15" s="7" t="inlineStr">
        <is>
          <t>E(VAN) = Σ pₛ × VANₛ</t>
        </is>
      </c>
      <c r="D15" s="8">
        <f>SOMMEPROD(plage_probabilités; plage_VAN)</f>
        <v/>
      </c>
      <c r="E15" s="9" t="inlineStr">
        <is>
          <t>Moyenne pondérée des VAN par scénario.</t>
        </is>
      </c>
    </row>
    <row r="16" ht="42" customHeight="1">
      <c r="B16" s="6" t="inlineStr">
        <is>
          <t>σ(VAN) — écart-type</t>
        </is>
      </c>
      <c r="C16" s="7" t="inlineStr">
        <is>
          <t>σ = √[ Σ pₛ × (VANₛ − E(VAN))² ]</t>
        </is>
      </c>
      <c r="D16" s="8">
        <f>RACINE(SOMMEPROD(probas; (VANs−E_VAN)^2))</f>
        <v/>
      </c>
      <c r="E16" s="9" t="inlineStr">
        <is>
          <t>Mesure la dispersion du risque. Toujours accompagner E(VAN) de σ(VAN).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E2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2">
      <c r="B2" s="1" t="inlineStr">
        <is>
          <t>Valeur Actuelle Nette — Machine de la menuiserie</t>
        </is>
      </c>
    </row>
    <row r="3">
      <c r="B3" s="3" t="inlineStr">
        <is>
          <t>Exemple du cours (Séquence 2) : machine à 50 000 €, 15 000 €/an pendant 5 ans, k = 8 %.</t>
        </is>
      </c>
    </row>
    <row r="5">
      <c r="B5" s="2" t="inlineStr">
        <is>
          <t>Paramètres</t>
        </is>
      </c>
    </row>
    <row r="6">
      <c r="B6" s="9" t="inlineStr">
        <is>
          <t>Investissement initial I₀</t>
        </is>
      </c>
      <c r="C6" s="10" t="n">
        <v>50000</v>
      </c>
    </row>
    <row r="7">
      <c r="B7" s="9" t="inlineStr">
        <is>
          <t>Flux annuel CF</t>
        </is>
      </c>
      <c r="C7" s="10" t="n">
        <v>15000</v>
      </c>
    </row>
    <row r="8">
      <c r="B8" s="9" t="inlineStr">
        <is>
          <t>Durée n (années)</t>
        </is>
      </c>
      <c r="C8" s="11" t="n">
        <v>5</v>
      </c>
    </row>
    <row r="9">
      <c r="B9" s="9" t="inlineStr">
        <is>
          <t>Taux d'actualisation k</t>
        </is>
      </c>
      <c r="C9" s="12" t="n">
        <v>0.08</v>
      </c>
    </row>
    <row r="11">
      <c r="B11" s="2" t="inlineStr">
        <is>
          <t>Tableau d'actualisation</t>
        </is>
      </c>
    </row>
    <row r="12">
      <c r="B12" s="5" t="inlineStr">
        <is>
          <t>Année t</t>
        </is>
      </c>
      <c r="C12" s="5" t="inlineStr">
        <is>
          <t>Flux CFₜ</t>
        </is>
      </c>
      <c r="D12" s="5" t="inlineStr">
        <is>
          <t>Facteur 1/(1+k)^t</t>
        </is>
      </c>
      <c r="E12" s="5" t="inlineStr">
        <is>
          <t>Valeur actuelle</t>
        </is>
      </c>
    </row>
    <row r="13">
      <c r="B13" s="13" t="n">
        <v>1</v>
      </c>
      <c r="C13" s="14">
        <f>$C$7</f>
        <v/>
      </c>
      <c r="D13" s="15">
        <f>1/(1+$C$9)^B13</f>
        <v/>
      </c>
      <c r="E13" s="16">
        <f>C13*D13</f>
        <v/>
      </c>
    </row>
    <row r="14">
      <c r="B14" s="13" t="n">
        <v>2</v>
      </c>
      <c r="C14" s="14">
        <f>$C$7</f>
        <v/>
      </c>
      <c r="D14" s="15">
        <f>1/(1+$C$9)^B14</f>
        <v/>
      </c>
      <c r="E14" s="16">
        <f>C14*D14</f>
        <v/>
      </c>
    </row>
    <row r="15">
      <c r="B15" s="13" t="n">
        <v>3</v>
      </c>
      <c r="C15" s="14">
        <f>$C$7</f>
        <v/>
      </c>
      <c r="D15" s="15">
        <f>1/(1+$C$9)^B15</f>
        <v/>
      </c>
      <c r="E15" s="16">
        <f>C15*D15</f>
        <v/>
      </c>
    </row>
    <row r="16">
      <c r="B16" s="13" t="n">
        <v>4</v>
      </c>
      <c r="C16" s="14">
        <f>$C$7</f>
        <v/>
      </c>
      <c r="D16" s="15">
        <f>1/(1+$C$9)^B16</f>
        <v/>
      </c>
      <c r="E16" s="16">
        <f>C16*D16</f>
        <v/>
      </c>
    </row>
    <row r="17">
      <c r="B17" s="13" t="n">
        <v>5</v>
      </c>
      <c r="C17" s="14">
        <f>$C$7</f>
        <v/>
      </c>
      <c r="D17" s="15">
        <f>1/(1+$C$9)^B17</f>
        <v/>
      </c>
      <c r="E17" s="16">
        <f>C17*D17</f>
        <v/>
      </c>
    </row>
    <row r="18">
      <c r="B18" s="17" t="inlineStr">
        <is>
          <t>Total</t>
        </is>
      </c>
      <c r="C18" s="18">
        <f>SOMME(C13:C17)</f>
        <v/>
      </c>
      <c r="D18" s="19" t="inlineStr"/>
      <c r="E18" s="20">
        <f>SOMME(E13:E17)</f>
        <v/>
      </c>
    </row>
    <row r="20">
      <c r="B20" s="2" t="inlineStr">
        <is>
          <t>Résultat</t>
        </is>
      </c>
    </row>
    <row r="21">
      <c r="B21" s="9" t="inlineStr">
        <is>
          <t>VA des flux futurs</t>
        </is>
      </c>
      <c r="C21" s="20">
        <f>E18</f>
        <v/>
      </c>
    </row>
    <row r="22">
      <c r="B22" s="6" t="inlineStr">
        <is>
          <t>VAN = VA(flux) − I₀</t>
        </is>
      </c>
      <c r="C22" s="20">
        <f>C21-C6</f>
        <v/>
      </c>
    </row>
    <row r="23">
      <c r="B23" s="6" t="inlineStr">
        <is>
          <t>Décision</t>
        </is>
      </c>
      <c r="C23" s="21">
        <f>SI(C22&gt;0;"ACCEPTER — crée de la valeur";SI(C22=0;"INDIFFÉRENT";"REJETER — détruit de la valeur"))</f>
        <v/>
      </c>
    </row>
    <row r="25">
      <c r="B25" s="2" t="inlineStr">
        <is>
          <t>Avec la fonction VAN d'Excel</t>
        </is>
      </c>
    </row>
    <row r="26">
      <c r="B26" s="9" t="inlineStr">
        <is>
          <t>VAN (fonction native)</t>
        </is>
      </c>
      <c r="C26" s="22">
        <f>VAN(C9;C13:C17)-C6</f>
        <v/>
      </c>
    </row>
    <row r="27">
      <c r="B27" s="9" t="inlineStr">
        <is>
          <t>IP = 1 + VAN/I₀</t>
        </is>
      </c>
      <c r="C27" s="23">
        <f>1+C22/C6</f>
        <v/>
      </c>
    </row>
    <row r="29">
      <c r="B29" s="24" t="inlineStr">
        <is>
          <t>⚠ La fonction VAN d'Excel suppose des flux réguliers en fin de période. I₀ doit être soustrait séparément.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D3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2">
      <c r="B2" s="1" t="inlineStr">
        <is>
          <t>Taux de Rentabilité Interne — Food-truck</t>
        </is>
      </c>
    </row>
    <row r="3">
      <c r="B3" s="3" t="inlineStr">
        <is>
          <t>Exemple du cours (Séquence 3) : 10 000 € investis, 6 000 €/an pendant 2 ans.</t>
        </is>
      </c>
    </row>
    <row r="5">
      <c r="B5" s="2" t="inlineStr">
        <is>
          <t>Paramètres</t>
        </is>
      </c>
    </row>
    <row r="6">
      <c r="B6" s="9" t="inlineStr">
        <is>
          <t>Investissement I₀</t>
        </is>
      </c>
      <c r="C6" s="10" t="n">
        <v>10000</v>
      </c>
    </row>
    <row r="7">
      <c r="B7" s="9" t="inlineStr">
        <is>
          <t>Flux an 1</t>
        </is>
      </c>
      <c r="C7" s="10" t="n">
        <v>6000</v>
      </c>
    </row>
    <row r="8">
      <c r="B8" s="9" t="inlineStr">
        <is>
          <t>Flux an 2</t>
        </is>
      </c>
      <c r="C8" s="10" t="n">
        <v>6000</v>
      </c>
    </row>
    <row r="9">
      <c r="B9" s="9" t="inlineStr">
        <is>
          <t>Taux exigé k</t>
        </is>
      </c>
      <c r="C9" s="12" t="n">
        <v>0.1</v>
      </c>
    </row>
    <row r="11">
      <c r="B11" s="2" t="inlineStr">
        <is>
          <t>Calcul du TRI</t>
        </is>
      </c>
    </row>
    <row r="12">
      <c r="B12" s="6" t="inlineStr">
        <is>
          <t>TRI (fonction Excel)</t>
        </is>
      </c>
      <c r="C12" s="25">
        <f>TRI(B14:B16)</f>
        <v/>
      </c>
    </row>
    <row r="13">
      <c r="B13" s="6" t="inlineStr">
        <is>
          <t>Décision (TRI vs k)</t>
        </is>
      </c>
      <c r="C13" s="21">
        <f>SI(C12&gt;C9;"ACCEPTER — TRI &gt; k";"REJETER — TRI ≤ k")</f>
        <v/>
      </c>
    </row>
    <row r="14">
      <c r="A14" s="3" t="inlineStr">
        <is>
          <t>Flux (pour TRI)</t>
        </is>
      </c>
      <c r="B14" s="14">
        <f>-C6</f>
        <v/>
      </c>
    </row>
    <row r="15">
      <c r="B15" s="14">
        <f>C7</f>
        <v/>
      </c>
    </row>
    <row r="16">
      <c r="B16" s="14">
        <f>C8</f>
        <v/>
      </c>
    </row>
    <row r="18">
      <c r="B18" s="2" t="inlineStr">
        <is>
          <t>Profil VAN(k) — la VAN en fonction du taux</t>
        </is>
      </c>
    </row>
    <row r="19">
      <c r="B19" s="5" t="inlineStr">
        <is>
          <t>Taux k</t>
        </is>
      </c>
      <c r="C19" s="5" t="inlineStr">
        <is>
          <t>VAN</t>
        </is>
      </c>
      <c r="D19" s="5" t="inlineStr">
        <is>
          <t>Signe</t>
        </is>
      </c>
    </row>
    <row r="20">
      <c r="B20" s="26" t="n">
        <v>0.04</v>
      </c>
      <c r="C20" s="16">
        <f>VAN(B20;$C$7:$C$8)-$C$6</f>
        <v/>
      </c>
      <c r="D20" s="27">
        <f>SI(C20&gt;0;"+";"−")</f>
        <v/>
      </c>
    </row>
    <row r="21">
      <c r="B21" s="26" t="n">
        <v>0.06</v>
      </c>
      <c r="C21" s="16">
        <f>VAN(B21;$C$7:$C$8)-$C$6</f>
        <v/>
      </c>
      <c r="D21" s="27">
        <f>SI(C21&gt;0;"+";"−")</f>
        <v/>
      </c>
    </row>
    <row r="22">
      <c r="B22" s="26" t="n">
        <v>0.08</v>
      </c>
      <c r="C22" s="16">
        <f>VAN(B22;$C$7:$C$8)-$C$6</f>
        <v/>
      </c>
      <c r="D22" s="27">
        <f>SI(C22&gt;0;"+";"−")</f>
        <v/>
      </c>
    </row>
    <row r="23">
      <c r="B23" s="26" t="n">
        <v>0.1</v>
      </c>
      <c r="C23" s="16">
        <f>VAN(B23;$C$7:$C$8)-$C$6</f>
        <v/>
      </c>
      <c r="D23" s="27">
        <f>SI(C23&gt;0;"+";"−")</f>
        <v/>
      </c>
    </row>
    <row r="24">
      <c r="B24" s="26" t="n">
        <v>0.12</v>
      </c>
      <c r="C24" s="16">
        <f>VAN(B24;$C$7:$C$8)-$C$6</f>
        <v/>
      </c>
      <c r="D24" s="27">
        <f>SI(C24&gt;0;"+";"−")</f>
        <v/>
      </c>
    </row>
    <row r="25">
      <c r="B25" s="26" t="n">
        <v>0.14</v>
      </c>
      <c r="C25" s="16">
        <f>VAN(B25;$C$7:$C$8)-$C$6</f>
        <v/>
      </c>
      <c r="D25" s="27">
        <f>SI(C25&gt;0;"+";"−")</f>
        <v/>
      </c>
    </row>
    <row r="26">
      <c r="B26" s="26" t="n">
        <v>0.16</v>
      </c>
      <c r="C26" s="16">
        <f>VAN(B26;$C$7:$C$8)-$C$6</f>
        <v/>
      </c>
      <c r="D26" s="27">
        <f>SI(C26&gt;0;"+";"−")</f>
        <v/>
      </c>
    </row>
    <row r="27">
      <c r="B27" s="26" t="n">
        <v>0.18</v>
      </c>
      <c r="C27" s="16">
        <f>VAN(B27;$C$7:$C$8)-$C$6</f>
        <v/>
      </c>
      <c r="D27" s="27">
        <f>SI(C27&gt;0;"+";"−")</f>
        <v/>
      </c>
    </row>
    <row r="28">
      <c r="B28" s="26" t="n">
        <v>0.2</v>
      </c>
      <c r="C28" s="16">
        <f>VAN(B28;$C$7:$C$8)-$C$6</f>
        <v/>
      </c>
      <c r="D28" s="27">
        <f>SI(C28&gt;0;"+";"−")</f>
        <v/>
      </c>
    </row>
    <row r="29">
      <c r="B29" s="26" t="n">
        <v>0.25</v>
      </c>
      <c r="C29" s="16">
        <f>VAN(B29;$C$7:$C$8)-$C$6</f>
        <v/>
      </c>
      <c r="D29" s="27">
        <f>SI(C29&gt;0;"+";"−")</f>
        <v/>
      </c>
    </row>
    <row r="30">
      <c r="B30" s="26" t="n">
        <v>0.3</v>
      </c>
      <c r="C30" s="16">
        <f>VAN(B30;$C$7:$C$8)-$C$6</f>
        <v/>
      </c>
      <c r="D30" s="27">
        <f>SI(C30&gt;0;"+";"−")</f>
        <v/>
      </c>
    </row>
    <row r="32">
      <c r="B32" s="3" t="inlineStr">
        <is>
          <t>Le TRI est le taux où VAN = 0 (interpolation entre les lignes adjacentes).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J2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2">
      <c r="B2" s="1" t="inlineStr">
        <is>
          <t>Délai de récupération — Projet Rapide vs Durable</t>
        </is>
      </c>
    </row>
    <row r="3">
      <c r="B3" s="3" t="inlineStr">
        <is>
          <t>Exemple du cours (Séquence 4) : 40 000 € à investir, k = 8 %.</t>
        </is>
      </c>
    </row>
    <row r="5">
      <c r="B5" s="2" t="inlineStr">
        <is>
          <t>Paramètres</t>
        </is>
      </c>
    </row>
    <row r="6">
      <c r="B6" s="9" t="inlineStr">
        <is>
          <t>Investissement I₀</t>
        </is>
      </c>
      <c r="C6" s="10" t="n">
        <v>40000</v>
      </c>
    </row>
    <row r="7">
      <c r="B7" s="9" t="inlineStr">
        <is>
          <t>Taux k</t>
        </is>
      </c>
      <c r="C7" s="12" t="n">
        <v>0.08</v>
      </c>
    </row>
    <row r="9">
      <c r="B9" s="5" t="inlineStr">
        <is>
          <t>Année</t>
        </is>
      </c>
      <c r="C9" s="5" t="inlineStr">
        <is>
          <t>Rapide CF</t>
        </is>
      </c>
      <c r="D9" s="5" t="inlineStr">
        <is>
          <t>Rapide cumul</t>
        </is>
      </c>
      <c r="E9" s="5" t="inlineStr">
        <is>
          <t>Rapide VA</t>
        </is>
      </c>
      <c r="F9" s="5" t="inlineStr">
        <is>
          <t>Rapide VA cumul</t>
        </is>
      </c>
      <c r="G9" s="5" t="inlineStr">
        <is>
          <t>Durable CF</t>
        </is>
      </c>
      <c r="H9" s="5" t="inlineStr">
        <is>
          <t>Durable cumul</t>
        </is>
      </c>
      <c r="I9" s="5" t="inlineStr">
        <is>
          <t>Durable VA</t>
        </is>
      </c>
      <c r="J9" s="5" t="inlineStr">
        <is>
          <t>Durable VA cumul</t>
        </is>
      </c>
    </row>
    <row r="10">
      <c r="B10" s="13" t="n">
        <v>1</v>
      </c>
      <c r="C10" s="10" t="n">
        <v>20000</v>
      </c>
      <c r="D10" s="14">
        <f>C10</f>
        <v/>
      </c>
      <c r="E10" s="16">
        <f>C10/(1+$C$7)^B10</f>
        <v/>
      </c>
      <c r="F10" s="16">
        <f>E10</f>
        <v/>
      </c>
      <c r="G10" s="10" t="n">
        <v>12000</v>
      </c>
      <c r="H10" s="14">
        <f>G10</f>
        <v/>
      </c>
      <c r="I10" s="16">
        <f>G10/(1+$C$7)^B10</f>
        <v/>
      </c>
      <c r="J10" s="16">
        <f>I10</f>
        <v/>
      </c>
    </row>
    <row r="11">
      <c r="B11" s="13" t="n">
        <v>2</v>
      </c>
      <c r="C11" s="10" t="n">
        <v>20000</v>
      </c>
      <c r="D11" s="14">
        <f>D10+C11</f>
        <v/>
      </c>
      <c r="E11" s="16">
        <f>C11/(1+$C$7)^B11</f>
        <v/>
      </c>
      <c r="F11" s="16">
        <f>F10+E11</f>
        <v/>
      </c>
      <c r="G11" s="10" t="n">
        <v>12000</v>
      </c>
      <c r="H11" s="14">
        <f>H10+G11</f>
        <v/>
      </c>
      <c r="I11" s="16">
        <f>G11/(1+$C$7)^B11</f>
        <v/>
      </c>
      <c r="J11" s="16">
        <f>J10+I11</f>
        <v/>
      </c>
    </row>
    <row r="12">
      <c r="B12" s="13" t="n">
        <v>3</v>
      </c>
      <c r="C12" s="10" t="n">
        <v>5000</v>
      </c>
      <c r="D12" s="14">
        <f>D11+C12</f>
        <v/>
      </c>
      <c r="E12" s="16">
        <f>C12/(1+$C$7)^B12</f>
        <v/>
      </c>
      <c r="F12" s="16">
        <f>F11+E12</f>
        <v/>
      </c>
      <c r="G12" s="10" t="n">
        <v>12000</v>
      </c>
      <c r="H12" s="14">
        <f>H11+G12</f>
        <v/>
      </c>
      <c r="I12" s="16">
        <f>G12/(1+$C$7)^B12</f>
        <v/>
      </c>
      <c r="J12" s="16">
        <f>J11+I12</f>
        <v/>
      </c>
    </row>
    <row r="13">
      <c r="B13" s="13" t="n">
        <v>4</v>
      </c>
      <c r="C13" s="10" t="n">
        <v>0</v>
      </c>
      <c r="D13" s="14">
        <f>D12+C13</f>
        <v/>
      </c>
      <c r="E13" s="16">
        <f>C13/(1+$C$7)^B13</f>
        <v/>
      </c>
      <c r="F13" s="16">
        <f>F12+E13</f>
        <v/>
      </c>
      <c r="G13" s="10" t="n">
        <v>12000</v>
      </c>
      <c r="H13" s="14">
        <f>H12+G13</f>
        <v/>
      </c>
      <c r="I13" s="16">
        <f>G13/(1+$C$7)^B13</f>
        <v/>
      </c>
      <c r="J13" s="16">
        <f>J12+I13</f>
        <v/>
      </c>
    </row>
    <row r="14">
      <c r="B14" s="13" t="n">
        <v>5</v>
      </c>
      <c r="C14" s="10" t="n">
        <v>0</v>
      </c>
      <c r="D14" s="14">
        <f>D13+C14</f>
        <v/>
      </c>
      <c r="E14" s="16">
        <f>C14/(1+$C$7)^B14</f>
        <v/>
      </c>
      <c r="F14" s="16">
        <f>F13+E14</f>
        <v/>
      </c>
      <c r="G14" s="10" t="n">
        <v>12000</v>
      </c>
      <c r="H14" s="14">
        <f>H13+G14</f>
        <v/>
      </c>
      <c r="I14" s="16">
        <f>G14/(1+$C$7)^B14</f>
        <v/>
      </c>
      <c r="J14" s="16">
        <f>J13+I14</f>
        <v/>
      </c>
    </row>
    <row r="15">
      <c r="B15" s="13" t="n">
        <v>6</v>
      </c>
      <c r="C15" s="10" t="n">
        <v>0</v>
      </c>
      <c r="D15" s="14">
        <f>D14+C15</f>
        <v/>
      </c>
      <c r="E15" s="16">
        <f>C15/(1+$C$7)^B15</f>
        <v/>
      </c>
      <c r="F15" s="16">
        <f>F14+E15</f>
        <v/>
      </c>
      <c r="G15" s="10" t="n">
        <v>12000</v>
      </c>
      <c r="H15" s="14">
        <f>H14+G15</f>
        <v/>
      </c>
      <c r="I15" s="16">
        <f>G15/(1+$C$7)^B15</f>
        <v/>
      </c>
      <c r="J15" s="16">
        <f>J14+I15</f>
        <v/>
      </c>
    </row>
    <row r="17">
      <c r="B17" s="2" t="inlineStr">
        <is>
          <t>Résultats</t>
        </is>
      </c>
    </row>
    <row r="18">
      <c r="B18" s="9" t="inlineStr">
        <is>
          <t>VAN Rapide</t>
        </is>
      </c>
      <c r="C18" s="20">
        <f>VAN(C7;C10:C15)-C6</f>
        <v/>
      </c>
    </row>
    <row r="19">
      <c r="B19" s="9" t="inlineStr">
        <is>
          <t>VAN Durable</t>
        </is>
      </c>
      <c r="C19" s="20">
        <f>VAN(C7;G10:G15)-C6</f>
        <v/>
      </c>
    </row>
    <row r="21">
      <c r="B21" s="9" t="inlineStr">
        <is>
          <t>DRS Rapide (formule manuelle)</t>
        </is>
      </c>
      <c r="C21" s="28">
        <f>SI(ET(D10&lt;$C$6;D11&gt;=$C$6);1+($C$6-D10)/C11;SI(ET(D11&lt;$C$6;D12&gt;=$C$6);2+($C$6-D11)/C12;"jamais"))</f>
        <v/>
      </c>
    </row>
    <row r="22">
      <c r="B22" s="9" t="inlineStr">
        <is>
          <t>DRS Durable (formule manuelle)</t>
        </is>
      </c>
      <c r="C22" s="28">
        <f>SI(ET(H10&lt;$C$6;H11&gt;=$C$6);1+($C$6-H10)/G11;SI(ET(H11&lt;$C$6;H12&gt;=$C$6);2+($C$6-H11)/G12;SI(ET(H12&lt;$C$6;H13&gt;=$C$6);3+($C$6-H12)/G13;SI(ET(H13&lt;$C$6;H14&gt;=$C$6);4+($C$6-H13)/G14;SI(ET(H14&lt;$C$6;H15&gt;=$C$6);5+($C$6-H14)/G15;"jamais"))))</f>
        <v/>
      </c>
    </row>
    <row r="23">
      <c r="B23" s="9" t="inlineStr">
        <is>
          <t>DRA Rapide</t>
        </is>
      </c>
      <c r="C23" s="28">
        <f>SI(ET(F10&lt;$C$6;F11&gt;=$C$6);1+($C$6-F10)/E11;SI(ET(F11&lt;$C$6;F12&gt;=$C$6);2+($C$6-F11)/E12;"jamais"))</f>
        <v/>
      </c>
    </row>
    <row r="24">
      <c r="B24" s="9" t="inlineStr">
        <is>
          <t>DRA Durable</t>
        </is>
      </c>
      <c r="C24" s="28">
        <f>SI(ET(J10&lt;$C$6;J11&gt;=$C$6);1+($C$6-J10)/I11;SI(ET(J11&lt;$C$6;J12&gt;=$C$6);2+($C$6-J11)/I12;SI(ET(J12&lt;$C$6;J13&gt;=$C$6);3+($C$6-J12)/I13;SI(ET(J13&lt;$C$6;J14&gt;=$C$6);4+($C$6-J13)/I14;SI(ET(J14&lt;$C$6;J15&gt;=$C$6);5+($C$6-J14)/I15;"jamais"))))</f>
        <v/>
      </c>
    </row>
    <row r="26">
      <c r="B26" s="24" t="inlineStr">
        <is>
          <t>Rappel : le délai mesure la liquidité, pas la création de valeur. Décider sur la VAN.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D3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2">
      <c r="B2" s="1" t="inlineStr">
        <is>
          <t>Comparaison de projets de durées différentes — Annuité équivalente</t>
        </is>
      </c>
    </row>
    <row r="3">
      <c r="B3" s="3" t="inlineStr">
        <is>
          <t>Exercice 2.1 du cours : Projet A (3 ans) vs Projet B (4 ans), k = 12 %.</t>
        </is>
      </c>
    </row>
    <row r="5">
      <c r="B5" s="9" t="inlineStr">
        <is>
          <t>Taux exigé k</t>
        </is>
      </c>
      <c r="C5" s="12" t="n">
        <v>0.12</v>
      </c>
    </row>
    <row r="7">
      <c r="B7" s="2" t="inlineStr">
        <is>
          <t>Projet A</t>
        </is>
      </c>
    </row>
    <row r="8">
      <c r="B8" s="5" t="inlineStr">
        <is>
          <t>Année</t>
        </is>
      </c>
      <c r="C8" s="5" t="inlineStr">
        <is>
          <t>Flux A</t>
        </is>
      </c>
      <c r="D8" s="5" t="inlineStr">
        <is>
          <t>VA du flux</t>
        </is>
      </c>
    </row>
    <row r="9">
      <c r="B9" s="13" t="n">
        <v>0</v>
      </c>
      <c r="C9" s="10" t="n">
        <v>-100000</v>
      </c>
      <c r="D9" s="16">
        <f>C9</f>
        <v/>
      </c>
    </row>
    <row r="10">
      <c r="B10" s="13" t="n">
        <v>1</v>
      </c>
      <c r="C10" s="10" t="n">
        <v>50000</v>
      </c>
      <c r="D10" s="16">
        <f>C10/(1+$C$5)^B10</f>
        <v/>
      </c>
    </row>
    <row r="11">
      <c r="B11" s="13" t="n">
        <v>2</v>
      </c>
      <c r="C11" s="10" t="n">
        <v>50000</v>
      </c>
      <c r="D11" s="16">
        <f>C11/(1+$C$5)^B11</f>
        <v/>
      </c>
    </row>
    <row r="12">
      <c r="B12" s="13" t="n">
        <v>3</v>
      </c>
      <c r="C12" s="10" t="n">
        <v>50000</v>
      </c>
      <c r="D12" s="16">
        <f>C12/(1+$C$5)^B12</f>
        <v/>
      </c>
    </row>
    <row r="13">
      <c r="B13" s="6" t="inlineStr">
        <is>
          <t>VAN A</t>
        </is>
      </c>
      <c r="C13" s="20">
        <f>SOMME(D9:D12)</f>
        <v/>
      </c>
    </row>
    <row r="14">
      <c r="B14" s="9" t="inlineStr">
        <is>
          <t>Durée nₐ</t>
        </is>
      </c>
      <c r="C14" s="29" t="n">
        <v>3</v>
      </c>
    </row>
    <row r="15">
      <c r="B15" s="9" t="inlineStr">
        <is>
          <t>AE A = VAN×k/(1−(1+k)⁻ⁿ)</t>
        </is>
      </c>
      <c r="C15" s="20">
        <f>C13*$C$5/(1-(1+$C$5)^-C14)</f>
        <v/>
      </c>
    </row>
    <row r="17">
      <c r="B17" s="2" t="inlineStr">
        <is>
          <t>Projet B</t>
        </is>
      </c>
    </row>
    <row r="18">
      <c r="B18" s="5" t="inlineStr">
        <is>
          <t>Année</t>
        </is>
      </c>
      <c r="C18" s="5" t="inlineStr">
        <is>
          <t>Flux B</t>
        </is>
      </c>
      <c r="D18" s="5" t="inlineStr">
        <is>
          <t>VA du flux</t>
        </is>
      </c>
    </row>
    <row r="19">
      <c r="B19" s="13" t="n">
        <v>0</v>
      </c>
      <c r="C19" s="10" t="n">
        <v>-150000</v>
      </c>
      <c r="D19" s="16">
        <f>C19</f>
        <v/>
      </c>
    </row>
    <row r="20">
      <c r="B20" s="13" t="n">
        <v>1</v>
      </c>
      <c r="C20" s="10" t="n">
        <v>40000</v>
      </c>
      <c r="D20" s="16">
        <f>C20/(1+$C$5)^B20</f>
        <v/>
      </c>
    </row>
    <row r="21">
      <c r="B21" s="13" t="n">
        <v>2</v>
      </c>
      <c r="C21" s="10" t="n">
        <v>60000</v>
      </c>
      <c r="D21" s="16">
        <f>C21/(1+$C$5)^B21</f>
        <v/>
      </c>
    </row>
    <row r="22">
      <c r="B22" s="13" t="n">
        <v>3</v>
      </c>
      <c r="C22" s="10" t="n">
        <v>80000</v>
      </c>
      <c r="D22" s="16">
        <f>C22/(1+$C$5)^B22</f>
        <v/>
      </c>
    </row>
    <row r="23">
      <c r="B23" s="13" t="n">
        <v>4</v>
      </c>
      <c r="C23" s="10" t="n">
        <v>60000</v>
      </c>
      <c r="D23" s="16">
        <f>C23/(1+$C$5)^B23</f>
        <v/>
      </c>
    </row>
    <row r="24">
      <c r="B24" s="6" t="inlineStr">
        <is>
          <t>VAN B</t>
        </is>
      </c>
      <c r="C24" s="20">
        <f>SOMME(D19:D23)</f>
        <v/>
      </c>
    </row>
    <row r="25">
      <c r="B25" s="9" t="inlineStr">
        <is>
          <t>Durée nᵦ</t>
        </is>
      </c>
      <c r="C25" s="29" t="n">
        <v>4</v>
      </c>
    </row>
    <row r="26">
      <c r="B26" s="9" t="inlineStr">
        <is>
          <t>AE B = VAN×k/(1−(1+k)⁻ⁿ)</t>
        </is>
      </c>
      <c r="C26" s="20">
        <f>C24*$C$5/(1-(1+$C$5)^-C25)</f>
        <v/>
      </c>
    </row>
    <row r="28">
      <c r="B28" s="2" t="inlineStr">
        <is>
          <t>Décision</t>
        </is>
      </c>
    </row>
    <row r="29">
      <c r="B29" s="9" t="inlineStr">
        <is>
          <t>Meilleur projet (VAN max)</t>
        </is>
      </c>
      <c r="C29" s="21">
        <f>SI(C13&gt;C24;"Projet A";"Projet B")</f>
        <v/>
      </c>
    </row>
    <row r="30">
      <c r="B30" s="9" t="inlineStr">
        <is>
          <t>Meilleur projet (AE max)</t>
        </is>
      </c>
      <c r="C30" s="21">
        <f>SI(C15&gt;C26;"Projet A";"Projet B")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H4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2">
      <c r="B2" s="1" t="inlineStr">
        <is>
          <t>Analyse de risque — Sensibilité, seuil et scénarios (machine 50 000 €)</t>
        </is>
      </c>
    </row>
    <row r="3">
      <c r="B3" s="3" t="inlineStr">
        <is>
          <t>Exemple du cours (Séquence 5) : 2 000 pièces × 12 € de marge − 9 000 € de charges fixes = 15 000 €/an.</t>
        </is>
      </c>
    </row>
    <row r="5">
      <c r="B5" s="2" t="inlineStr">
        <is>
          <t>Paramètres du cas central</t>
        </is>
      </c>
    </row>
    <row r="6">
      <c r="B6" s="9" t="inlineStr">
        <is>
          <t>Volume vendu (pièces/an)</t>
        </is>
      </c>
      <c r="C6" s="11" t="n">
        <v>2000</v>
      </c>
    </row>
    <row r="7">
      <c r="B7" s="9" t="inlineStr">
        <is>
          <t>Marge unitaire (€)</t>
        </is>
      </c>
      <c r="C7" s="30" t="n">
        <v>12</v>
      </c>
    </row>
    <row r="8">
      <c r="B8" s="9" t="inlineStr">
        <is>
          <t>Charges fixes (€/an)</t>
        </is>
      </c>
      <c r="C8" s="10" t="n">
        <v>9000</v>
      </c>
    </row>
    <row r="9">
      <c r="B9" s="9" t="inlineStr">
        <is>
          <t>Investissement I₀ (€)</t>
        </is>
      </c>
      <c r="C9" s="10" t="n">
        <v>50000</v>
      </c>
    </row>
    <row r="10">
      <c r="B10" s="9" t="inlineStr">
        <is>
          <t>Taux k</t>
        </is>
      </c>
      <c r="C10" s="12" t="n">
        <v>0.08</v>
      </c>
    </row>
    <row r="11">
      <c r="B11" s="9" t="inlineStr">
        <is>
          <t>Durée n (ans)</t>
        </is>
      </c>
      <c r="C11" s="11" t="n">
        <v>5</v>
      </c>
    </row>
    <row r="13">
      <c r="B13" s="2" t="inlineStr">
        <is>
          <t>Calculs</t>
        </is>
      </c>
    </row>
    <row r="14">
      <c r="B14" s="9" t="inlineStr">
        <is>
          <t>Flux annuel = volume×marge − fixes</t>
        </is>
      </c>
      <c r="C14" s="20">
        <f>C6*C7-C8</f>
        <v/>
      </c>
    </row>
    <row r="15">
      <c r="B15" s="9" t="inlineStr">
        <is>
          <t>Facteur annuité Σ 1/(1+k)^t</t>
        </is>
      </c>
      <c r="C15" s="23">
        <f>(1-(1+C10)^-C11)/C10</f>
        <v/>
      </c>
    </row>
    <row r="16">
      <c r="B16" s="6" t="inlineStr">
        <is>
          <t>VAN</t>
        </is>
      </c>
      <c r="C16" s="20">
        <f>-C9+C14*C15</f>
        <v/>
      </c>
    </row>
    <row r="17">
      <c r="B17" s="9" t="inlineStr">
        <is>
          <t>Volume seuil (VAN=0)</t>
        </is>
      </c>
      <c r="C17" s="31">
        <f>(C9/C15+C8)/C7</f>
        <v/>
      </c>
    </row>
    <row r="18">
      <c r="B18" s="9" t="inlineStr">
        <is>
          <t>Marge de sécurité (%)</t>
        </is>
      </c>
      <c r="C18" s="32">
        <f>1-C17/C6</f>
        <v/>
      </c>
    </row>
    <row r="20">
      <c r="B20" s="2" t="inlineStr">
        <is>
          <t>Sensibilité au volume (±30 %)</t>
        </is>
      </c>
    </row>
    <row r="21">
      <c r="B21" s="5" t="inlineStr">
        <is>
          <t>Variation volume</t>
        </is>
      </c>
      <c r="C21" s="5" t="inlineStr">
        <is>
          <t>Volume</t>
        </is>
      </c>
      <c r="D21" s="5" t="inlineStr">
        <is>
          <t>Flux annuel</t>
        </is>
      </c>
      <c r="E21" s="5" t="inlineStr">
        <is>
          <t>VAN</t>
        </is>
      </c>
      <c r="F21" s="5" t="inlineStr">
        <is>
          <t>Verdict</t>
        </is>
      </c>
    </row>
    <row r="22">
      <c r="B22" s="26" t="n">
        <v>-0.3</v>
      </c>
      <c r="C22" s="33">
        <f>$C$6*(1+B22)</f>
        <v/>
      </c>
      <c r="D22" s="16">
        <f>C22*$C$7-$C$8</f>
        <v/>
      </c>
      <c r="E22" s="16">
        <f>-$C$9+D22*$C$15</f>
        <v/>
      </c>
      <c r="F22" s="34">
        <f>SI(E22&gt;=0;"crée valeur";"détruit valeur")</f>
        <v/>
      </c>
    </row>
    <row r="23">
      <c r="B23" s="26" t="n">
        <v>-0.2</v>
      </c>
      <c r="C23" s="33">
        <f>$C$6*(1+B23)</f>
        <v/>
      </c>
      <c r="D23" s="16">
        <f>C23*$C$7-$C$8</f>
        <v/>
      </c>
      <c r="E23" s="16">
        <f>-$C$9+D23*$C$15</f>
        <v/>
      </c>
      <c r="F23" s="34">
        <f>SI(E23&gt;=0;"crée valeur";"détruit valeur")</f>
        <v/>
      </c>
    </row>
    <row r="24">
      <c r="B24" s="26" t="n">
        <v>-0.1</v>
      </c>
      <c r="C24" s="33">
        <f>$C$6*(1+B24)</f>
        <v/>
      </c>
      <c r="D24" s="16">
        <f>C24*$C$7-$C$8</f>
        <v/>
      </c>
      <c r="E24" s="16">
        <f>-$C$9+D24*$C$15</f>
        <v/>
      </c>
      <c r="F24" s="34">
        <f>SI(E24&gt;=0;"crée valeur";"détruit valeur")</f>
        <v/>
      </c>
    </row>
    <row r="25">
      <c r="B25" s="26" t="n">
        <v>0</v>
      </c>
      <c r="C25" s="33">
        <f>$C$6*(1+B25)</f>
        <v/>
      </c>
      <c r="D25" s="16">
        <f>C25*$C$7-$C$8</f>
        <v/>
      </c>
      <c r="E25" s="16">
        <f>-$C$9+D25*$C$15</f>
        <v/>
      </c>
      <c r="F25" s="34">
        <f>SI(E25&gt;=0;"crée valeur";"détruit valeur")</f>
        <v/>
      </c>
    </row>
    <row r="26">
      <c r="B26" s="26" t="n">
        <v>0.1</v>
      </c>
      <c r="C26" s="33">
        <f>$C$6*(1+B26)</f>
        <v/>
      </c>
      <c r="D26" s="16">
        <f>C26*$C$7-$C$8</f>
        <v/>
      </c>
      <c r="E26" s="16">
        <f>-$C$9+D26*$C$15</f>
        <v/>
      </c>
      <c r="F26" s="34">
        <f>SI(E26&gt;=0;"crée valeur";"détruit valeur")</f>
        <v/>
      </c>
    </row>
    <row r="27">
      <c r="B27" s="26" t="n">
        <v>0.2</v>
      </c>
      <c r="C27" s="33">
        <f>$C$6*(1+B27)</f>
        <v/>
      </c>
      <c r="D27" s="16">
        <f>C27*$C$7-$C$8</f>
        <v/>
      </c>
      <c r="E27" s="16">
        <f>-$C$9+D27*$C$15</f>
        <v/>
      </c>
      <c r="F27" s="34">
        <f>SI(E27&gt;=0;"crée valeur";"détruit valeur")</f>
        <v/>
      </c>
    </row>
    <row r="28">
      <c r="B28" s="26" t="n">
        <v>0.3</v>
      </c>
      <c r="C28" s="33">
        <f>$C$6*(1+B28)</f>
        <v/>
      </c>
      <c r="D28" s="16">
        <f>C28*$C$7-$C$8</f>
        <v/>
      </c>
      <c r="E28" s="16">
        <f>-$C$9+D28*$C$15</f>
        <v/>
      </c>
      <c r="F28" s="34">
        <f>SI(E28&gt;=0;"crée valeur";"détruit valeur")</f>
        <v/>
      </c>
    </row>
    <row r="31">
      <c r="B31" s="2" t="inlineStr">
        <is>
          <t>Analyse par scénarios</t>
        </is>
      </c>
    </row>
    <row r="32">
      <c r="B32" s="5" t="inlineStr">
        <is>
          <t>Scénario</t>
        </is>
      </c>
      <c r="C32" s="5" t="inlineStr">
        <is>
          <t>Multiplicateur volume</t>
        </is>
      </c>
      <c r="D32" s="5" t="inlineStr">
        <is>
          <t>Probabilité</t>
        </is>
      </c>
      <c r="E32" s="5" t="inlineStr">
        <is>
          <t>Volume</t>
        </is>
      </c>
      <c r="F32" s="5" t="inlineStr">
        <is>
          <t>Flux annuel</t>
        </is>
      </c>
      <c r="G32" s="5" t="inlineStr">
        <is>
          <t>VAN</t>
        </is>
      </c>
      <c r="H32" s="5" t="inlineStr">
        <is>
          <t>p×VAN</t>
        </is>
      </c>
    </row>
    <row r="33">
      <c r="B33" s="6" t="inlineStr">
        <is>
          <t>Pessimiste</t>
        </is>
      </c>
      <c r="C33" s="35" t="n">
        <v>0.8</v>
      </c>
      <c r="D33" s="35" t="n">
        <v>0.25</v>
      </c>
      <c r="E33" s="33">
        <f>$C$6*C33</f>
        <v/>
      </c>
      <c r="F33" s="16">
        <f>E33*$C$7-$C$8</f>
        <v/>
      </c>
      <c r="G33" s="16">
        <f>-$C$9+F33*$C$15</f>
        <v/>
      </c>
      <c r="H33" s="16">
        <f>D33*G33</f>
        <v/>
      </c>
    </row>
    <row r="34">
      <c r="B34" s="6" t="inlineStr">
        <is>
          <t>Central</t>
        </is>
      </c>
      <c r="C34" s="35" t="n">
        <v>1</v>
      </c>
      <c r="D34" s="35" t="n">
        <v>0.5</v>
      </c>
      <c r="E34" s="33">
        <f>$C$6*C34</f>
        <v/>
      </c>
      <c r="F34" s="16">
        <f>E34*$C$7-$C$8</f>
        <v/>
      </c>
      <c r="G34" s="16">
        <f>-$C$9+F34*$C$15</f>
        <v/>
      </c>
      <c r="H34" s="16">
        <f>D34*G34</f>
        <v/>
      </c>
    </row>
    <row r="35">
      <c r="B35" s="6" t="inlineStr">
        <is>
          <t>Optimiste</t>
        </is>
      </c>
      <c r="C35" s="35" t="n">
        <v>1.15</v>
      </c>
      <c r="D35" s="35" t="n">
        <v>0.25</v>
      </c>
      <c r="E35" s="33">
        <f>$C$6*C35</f>
        <v/>
      </c>
      <c r="F35" s="16">
        <f>E35*$C$7-$C$8</f>
        <v/>
      </c>
      <c r="G35" s="16">
        <f>-$C$9+F35*$C$15</f>
        <v/>
      </c>
      <c r="H35" s="16">
        <f>D35*G35</f>
        <v/>
      </c>
    </row>
    <row r="36">
      <c r="B36" s="6" t="inlineStr">
        <is>
          <t>E(VAN) = Σ pₛ×VANₛ</t>
        </is>
      </c>
      <c r="C36" s="20">
        <f>SOMME(H33:H35)</f>
        <v/>
      </c>
    </row>
    <row r="37">
      <c r="B37" s="9" t="inlineStr">
        <is>
          <t>σ²(VAN)</t>
        </is>
      </c>
      <c r="C37" s="31">
        <f>SOMMEPROD(D33:D35;(G33:G35-C36)^2)</f>
        <v/>
      </c>
    </row>
    <row r="38">
      <c r="B38" s="6" t="inlineStr">
        <is>
          <t>σ(VAN)</t>
        </is>
      </c>
      <c r="C38" s="20">
        <f>RACINE(C37)</f>
        <v/>
      </c>
    </row>
    <row r="39">
      <c r="B39" s="9" t="inlineStr">
        <is>
          <t>Proba. VAN &lt; 0</t>
        </is>
      </c>
      <c r="C39" s="32">
        <f>SOMME.SI(G33:G35;"&lt;0";D33:D35)</f>
        <v/>
      </c>
    </row>
    <row r="41">
      <c r="B41" s="24" t="inlineStr">
        <is>
          <t>Rappel : toujours regarder E(VAN) ET σ(VAN) — deux projets de même espérance peuvent avoir des risques très différents.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B2:G4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2">
      <c r="B2" s="1" t="inlineStr">
        <is>
          <t>Cas intégrateur — Automatisation logistique (Séquence 6)</t>
        </is>
      </c>
    </row>
    <row r="3">
      <c r="B3" s="3" t="inlineStr">
        <is>
          <t>Investissement 940 000 €, 5 ans, CMPC 8 %, IS 25 %. Reproduit toutes les étapes du cas.</t>
        </is>
      </c>
    </row>
    <row r="5">
      <c r="B5" s="2" t="inlineStr">
        <is>
          <t>Données d'entrée</t>
        </is>
      </c>
    </row>
    <row r="6">
      <c r="B6" s="9" t="inlineStr">
        <is>
          <t>Investissement robots + logiciel (€)</t>
        </is>
      </c>
      <c r="C6" s="10" t="n">
        <v>850000</v>
      </c>
    </row>
    <row r="7">
      <c r="B7" s="9" t="inlineStr">
        <is>
          <t>Frais d'installation (€)</t>
        </is>
      </c>
      <c r="C7" s="10" t="n">
        <v>50000</v>
      </c>
    </row>
    <row r="8">
      <c r="B8" s="9" t="inlineStr">
        <is>
          <t>Hausse initiale du BFR (€)</t>
        </is>
      </c>
      <c r="C8" s="10" t="n">
        <v>40000</v>
      </c>
    </row>
    <row r="9">
      <c r="B9" s="9" t="inlineStr">
        <is>
          <t>Durée économique n (ans)</t>
        </is>
      </c>
      <c r="C9" s="11" t="n">
        <v>5</v>
      </c>
    </row>
    <row r="10">
      <c r="B10" s="9" t="inlineStr">
        <is>
          <t>Économies annuelles (€)</t>
        </is>
      </c>
      <c r="C10" s="10" t="n">
        <v>280000</v>
      </c>
    </row>
    <row r="11">
      <c r="B11" s="9" t="inlineStr">
        <is>
          <t>Coûts de maintenance (€/an)</t>
        </is>
      </c>
      <c r="C11" s="10" t="n">
        <v>30000</v>
      </c>
    </row>
    <row r="12">
      <c r="B12" s="9" t="inlineStr">
        <is>
          <t>Valeur résiduelle nette (€)</t>
        </is>
      </c>
      <c r="C12" s="10" t="n">
        <v>60000</v>
      </c>
    </row>
    <row r="13">
      <c r="B13" s="9" t="inlineStr">
        <is>
          <t>Taux d'actualisation k (CMPC)</t>
        </is>
      </c>
      <c r="C13" s="12" t="n">
        <v>0.08</v>
      </c>
    </row>
    <row r="14">
      <c r="B14" s="9" t="inlineStr">
        <is>
          <t>Taux d'imposition IS</t>
        </is>
      </c>
      <c r="C14" s="12" t="n">
        <v>0.25</v>
      </c>
    </row>
    <row r="16">
      <c r="B16" s="2" t="inlineStr">
        <is>
          <t>Étape 1 — Construction des flux</t>
        </is>
      </c>
    </row>
    <row r="17">
      <c r="B17" s="9" t="inlineStr">
        <is>
          <t>I₀ = investissement + frais + ΔBFR</t>
        </is>
      </c>
      <c r="C17" s="18">
        <f>C6+C7+C8</f>
        <v/>
      </c>
    </row>
    <row r="18">
      <c r="B18" s="9" t="inlineStr">
        <is>
          <t>Dotation annuelle = (inv.+frais)/n</t>
        </is>
      </c>
      <c r="C18" s="18">
        <f>(C6+C7)/C9</f>
        <v/>
      </c>
    </row>
    <row r="19">
      <c r="B19" s="9" t="inlineStr">
        <is>
          <t>EBE net = économies − maintenance</t>
        </is>
      </c>
      <c r="C19" s="18">
        <f>C10-C11</f>
        <v/>
      </c>
    </row>
    <row r="20">
      <c r="B20" s="9" t="inlineStr">
        <is>
          <t>Résultat d'exploitation = EBE − dotation</t>
        </is>
      </c>
      <c r="C20" s="18">
        <f>C19-C18</f>
        <v/>
      </c>
    </row>
    <row r="21">
      <c r="B21" s="9" t="inlineStr">
        <is>
          <t>Impôt = RE × IS</t>
        </is>
      </c>
      <c r="C21" s="18">
        <f>C20*C13</f>
        <v/>
      </c>
    </row>
    <row r="22">
      <c r="B22" s="9" t="inlineStr">
        <is>
          <t>Résultat net</t>
        </is>
      </c>
      <c r="C22" s="18">
        <f>C20-C21</f>
        <v/>
      </c>
    </row>
    <row r="23">
      <c r="B23" s="6" t="inlineStr">
        <is>
          <t>CF annuel = RN + dotation</t>
        </is>
      </c>
      <c r="C23" s="18">
        <f>C22+C18</f>
        <v/>
      </c>
    </row>
    <row r="24">
      <c r="B24" s="6" t="inlineStr">
        <is>
          <t>CF terminal (an n) = CF + VR + BFR</t>
        </is>
      </c>
      <c r="C24" s="18">
        <f>C23+C12+C8</f>
        <v/>
      </c>
    </row>
    <row r="26">
      <c r="B26" s="2" t="inlineStr">
        <is>
          <t>Étape 2 — Évaluation</t>
        </is>
      </c>
    </row>
    <row r="27">
      <c r="B27" s="5" t="inlineStr">
        <is>
          <t>Année</t>
        </is>
      </c>
      <c r="C27" s="5" t="inlineStr">
        <is>
          <t>Flux</t>
        </is>
      </c>
      <c r="D27" s="5" t="inlineStr">
        <is>
          <t>Facteur</t>
        </is>
      </c>
      <c r="E27" s="5" t="inlineStr">
        <is>
          <t>VA</t>
        </is>
      </c>
    </row>
    <row r="28">
      <c r="B28" s="13" t="n">
        <v>1</v>
      </c>
      <c r="C28" s="14">
        <f>$C$23</f>
        <v/>
      </c>
      <c r="D28" s="15">
        <f>1/(1+$C$12)^B28</f>
        <v/>
      </c>
      <c r="E28" s="16">
        <f>C28*D28</f>
        <v/>
      </c>
    </row>
    <row r="29">
      <c r="B29" s="13" t="n">
        <v>2</v>
      </c>
      <c r="C29" s="14">
        <f>$C$23</f>
        <v/>
      </c>
      <c r="D29" s="15">
        <f>1/(1+$C$12)^B29</f>
        <v/>
      </c>
      <c r="E29" s="16">
        <f>C29*D29</f>
        <v/>
      </c>
    </row>
    <row r="30">
      <c r="B30" s="13" t="n">
        <v>3</v>
      </c>
      <c r="C30" s="14">
        <f>$C$23</f>
        <v/>
      </c>
      <c r="D30" s="15">
        <f>1/(1+$C$12)^B30</f>
        <v/>
      </c>
      <c r="E30" s="16">
        <f>C30*D30</f>
        <v/>
      </c>
    </row>
    <row r="31">
      <c r="B31" s="13" t="n">
        <v>4</v>
      </c>
      <c r="C31" s="14">
        <f>$C$23</f>
        <v/>
      </c>
      <c r="D31" s="15">
        <f>1/(1+$C$12)^B31</f>
        <v/>
      </c>
      <c r="E31" s="16">
        <f>C31*D31</f>
        <v/>
      </c>
    </row>
    <row r="32">
      <c r="B32" s="13" t="n">
        <v>5</v>
      </c>
      <c r="C32" s="14">
        <f>$C$24</f>
        <v/>
      </c>
      <c r="D32" s="15">
        <f>1/(1+$C$12)^B32</f>
        <v/>
      </c>
      <c r="E32" s="16">
        <f>C32*D32</f>
        <v/>
      </c>
    </row>
    <row r="33">
      <c r="B33" s="6" t="inlineStr">
        <is>
          <t>VAN</t>
        </is>
      </c>
      <c r="C33" s="20">
        <f>-C17+SOMME(E28:E32)</f>
        <v/>
      </c>
    </row>
    <row r="34">
      <c r="B34" s="9" t="inlineStr">
        <is>
          <t>IP = 1 + VAN/I₀</t>
        </is>
      </c>
      <c r="C34" s="23">
        <f>1+C33/C17</f>
        <v/>
      </c>
    </row>
    <row r="35">
      <c r="B35" s="9" t="inlineStr">
        <is>
          <t>TRI</t>
        </is>
      </c>
      <c r="C35" s="25">
        <f>TRI(B36:G36)</f>
        <v/>
      </c>
    </row>
    <row r="36">
      <c r="B36" s="14">
        <f>-C17</f>
        <v/>
      </c>
      <c r="C36" s="14">
        <f>$C$23</f>
        <v/>
      </c>
      <c r="D36" s="14">
        <f>$C$23</f>
        <v/>
      </c>
      <c r="E36" s="14">
        <f>$C$23</f>
        <v/>
      </c>
      <c r="F36" s="14">
        <f>$C$23</f>
        <v/>
      </c>
      <c r="G36" s="14">
        <f>$C$24</f>
        <v/>
      </c>
    </row>
    <row r="37">
      <c r="B37" s="9" t="inlineStr">
        <is>
          <t>DRS (approx.)</t>
        </is>
      </c>
      <c r="C37" s="36">
        <f>SI(C17/C23&lt;1;C17/C23;ENT(C17/C23)+1-(MOD(C17;C23)&gt;0)*0)</f>
        <v/>
      </c>
    </row>
    <row r="39">
      <c r="B39" s="2" t="inlineStr">
        <is>
          <t>Étape 3 — Analyse du risque (scénarios sur les économies)</t>
        </is>
      </c>
    </row>
    <row r="40">
      <c r="B40" s="5" t="inlineStr">
        <is>
          <t>Scénario</t>
        </is>
      </c>
      <c r="C40" s="5" t="inlineStr">
        <is>
          <t>Économies (€/an)</t>
        </is>
      </c>
      <c r="D40" s="5" t="inlineStr">
        <is>
          <t>Probabilité</t>
        </is>
      </c>
      <c r="E40" s="5" t="inlineStr">
        <is>
          <t>VAN</t>
        </is>
      </c>
    </row>
    <row r="41">
      <c r="B41" s="6" t="inlineStr">
        <is>
          <t>Pessimiste</t>
        </is>
      </c>
      <c r="C41" s="37" t="n">
        <v>200000</v>
      </c>
      <c r="D41" s="35" t="n">
        <v>0.25</v>
      </c>
      <c r="E41" s="16">
        <f>-$C$17+((C41-$C$11-$C$18)*(1-$C$13)+$C$18)*((1-(1+$C$12)^-$C$9)/$C$12)+($C$12+$C$8)/(1+$C$12)^$C$9</f>
        <v/>
      </c>
    </row>
    <row r="42">
      <c r="B42" s="6" t="inlineStr">
        <is>
          <t>Central</t>
        </is>
      </c>
      <c r="C42" s="37" t="n">
        <v>280000</v>
      </c>
      <c r="D42" s="35" t="n">
        <v>0.5</v>
      </c>
      <c r="E42" s="16">
        <f>-$C$17+((C42-$C$11-$C$18)*(1-$C$13)+$C$18)*((1-(1+$C$12)^-$C$9)/$C$12)+($C$12+$C$8)/(1+$C$12)^$C$9</f>
        <v/>
      </c>
    </row>
    <row r="43">
      <c r="B43" s="6" t="inlineStr">
        <is>
          <t>Optimiste</t>
        </is>
      </c>
      <c r="C43" s="37" t="n">
        <v>360000</v>
      </c>
      <c r="D43" s="35" t="n">
        <v>0.25</v>
      </c>
      <c r="E43" s="16">
        <f>-$C$17+((C43-$C$11-$C$18)*(1-$C$13)+$C$18)*((1-(1+$C$12)^-$C$9)/$C$12)+($C$12+$C$8)/(1+$C$12)^$C$9</f>
        <v/>
      </c>
    </row>
    <row r="44">
      <c r="B44" s="6" t="inlineStr">
        <is>
          <t>E(VAN)</t>
        </is>
      </c>
      <c r="C44" s="20">
        <f>SOMMEPROD(D41:D43;E41:E43)</f>
        <v/>
      </c>
    </row>
    <row r="45">
      <c r="B45" s="9" t="inlineStr">
        <is>
          <t>σ(VAN)</t>
        </is>
      </c>
      <c r="C45" s="20">
        <f>RACINE(SOMMEPROD(D41:D43;(E41:E43-C44)^2))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B2:C4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6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2">
      <c r="B2" s="1" t="inlineStr">
        <is>
          <t>Exercices du cours — Espaces de travail</t>
        </is>
      </c>
    </row>
    <row r="3">
      <c r="B3" s="3" t="inlineStr">
        <is>
          <t>Saisissez vos réponses dans les cellules jaunes. Les cellules vertes sont des aides de calcul.</t>
        </is>
      </c>
    </row>
    <row r="5">
      <c r="B5" s="2" t="inlineStr">
        <is>
          <t>Niveau 1 — Exercice 1.1 : VAN et DRS</t>
        </is>
      </c>
    </row>
    <row r="6">
      <c r="B6" s="3" t="inlineStr">
        <is>
          <t>I₀ = 80 000 € ; CF = 30 000 / 35 000 / 40 000 € (3 ans) ; k = 10 %. Calculez la VAN et le DRS.</t>
        </is>
      </c>
    </row>
    <row r="8">
      <c r="B8" s="38" t="inlineStr">
        <is>
          <t>Paramètres</t>
        </is>
      </c>
    </row>
    <row r="9">
      <c r="B9" s="19" t="inlineStr">
        <is>
          <t>I₀</t>
        </is>
      </c>
      <c r="C9" s="10" t="n">
        <v>80000</v>
      </c>
    </row>
    <row r="10">
      <c r="B10" s="19" t="inlineStr">
        <is>
          <t>k</t>
        </is>
      </c>
      <c r="C10" s="12" t="n">
        <v>0.1</v>
      </c>
    </row>
    <row r="11">
      <c r="B11" s="19" t="inlineStr">
        <is>
          <t>CF an 1</t>
        </is>
      </c>
      <c r="C11" s="10" t="n">
        <v>30000</v>
      </c>
    </row>
    <row r="12">
      <c r="B12" s="19" t="inlineStr">
        <is>
          <t>CF an 2</t>
        </is>
      </c>
      <c r="C12" s="10" t="n">
        <v>35000</v>
      </c>
    </row>
    <row r="13">
      <c r="B13" s="19" t="inlineStr">
        <is>
          <t>CF an 3</t>
        </is>
      </c>
      <c r="C13" s="10" t="n">
        <v>40000</v>
      </c>
    </row>
    <row r="15">
      <c r="B15" s="38" t="inlineStr">
        <is>
          <t>Vos réponses</t>
        </is>
      </c>
    </row>
    <row r="16">
      <c r="B16" s="9" t="inlineStr">
        <is>
          <t>VAN (fonction Excel)</t>
        </is>
      </c>
      <c r="C16" s="30" t="n"/>
    </row>
    <row r="17">
      <c r="B17" s="9" t="inlineStr">
        <is>
          <t>VAN (détail)</t>
        </is>
      </c>
      <c r="C17" s="16">
        <f>-C9+C11/(1+C10)+C12/(1+C10)^2+C13/(1+C10)^3</f>
        <v/>
      </c>
    </row>
    <row r="18">
      <c r="B18" s="9" t="inlineStr">
        <is>
          <t>DRS (années)</t>
        </is>
      </c>
      <c r="C18" s="39" t="n"/>
    </row>
    <row r="19">
      <c r="B19" s="9" t="inlineStr">
        <is>
          <t>DRS (vérification)</t>
        </is>
      </c>
      <c r="C19" s="40">
        <f>2+(C9-C11-C12)/C13</f>
        <v/>
      </c>
    </row>
    <row r="21">
      <c r="B21" s="2" t="inlineStr">
        <is>
          <t>Niveau 2 — Exercice 2.1 : Projets A vs B, annuité équivalente</t>
        </is>
      </c>
    </row>
    <row r="22">
      <c r="B22" s="3" t="inlineStr">
        <is>
          <t>Voir feuille « Comparaison projets » — ce cas y est déjà modélisé.</t>
        </is>
      </c>
    </row>
    <row r="23">
      <c r="B23" s="19" t="inlineStr">
        <is>
          <t>VAN A</t>
        </is>
      </c>
      <c r="C23" s="30" t="n"/>
    </row>
    <row r="24">
      <c r="B24" s="19" t="inlineStr">
        <is>
          <t>VAN B</t>
        </is>
      </c>
      <c r="C24" s="30" t="n"/>
    </row>
    <row r="25">
      <c r="B25" s="19" t="inlineStr">
        <is>
          <t>AE A</t>
        </is>
      </c>
      <c r="C25" s="30" t="n"/>
    </row>
    <row r="26">
      <c r="B26" s="19" t="inlineStr">
        <is>
          <t>AE B</t>
        </is>
      </c>
      <c r="C26" s="30" t="n"/>
    </row>
    <row r="27">
      <c r="B27" s="19" t="inlineStr">
        <is>
          <t>Quel projet ?</t>
        </is>
      </c>
      <c r="C27" s="41" t="n"/>
    </row>
    <row r="29">
      <c r="B29" s="2" t="inlineStr">
        <is>
          <t>Niveau 3 — Étude de cas : Ligne d'embouteillage (500 000 €)</t>
        </is>
      </c>
    </row>
    <row r="30">
      <c r="B30" s="3" t="inlineStr">
        <is>
          <t>I₀ = 550 000 € ; 6 ans ; revenus 180 000 €, coûts var. 60 000 € ; VR 40 000 € ; IS 25 % ; k = 9 %.</t>
        </is>
      </c>
    </row>
    <row r="32">
      <c r="B32" s="38" t="inlineStr">
        <is>
          <t>Paramètres</t>
        </is>
      </c>
    </row>
    <row r="33">
      <c r="B33" s="9" t="inlineStr">
        <is>
          <t>Prix d'achat (€)</t>
        </is>
      </c>
      <c r="C33" s="10" t="n">
        <v>500000</v>
      </c>
    </row>
    <row r="34">
      <c r="B34" s="9" t="inlineStr">
        <is>
          <t>Frais d'installation (€)</t>
        </is>
      </c>
      <c r="C34" s="10" t="n">
        <v>20000</v>
      </c>
    </row>
    <row r="35">
      <c r="B35" s="9" t="inlineStr">
        <is>
          <t>ΔBFR initial (€)</t>
        </is>
      </c>
      <c r="C35" s="10" t="n">
        <v>30000</v>
      </c>
    </row>
    <row r="36">
      <c r="B36" s="9" t="inlineStr">
        <is>
          <t>Durée n (ans)</t>
        </is>
      </c>
      <c r="C36" s="11" t="n">
        <v>6</v>
      </c>
    </row>
    <row r="37">
      <c r="B37" s="9" t="inlineStr">
        <is>
          <t>Revenus (€/an)</t>
        </is>
      </c>
      <c r="C37" s="10" t="n">
        <v>180000</v>
      </c>
    </row>
    <row r="38">
      <c r="B38" s="9" t="inlineStr">
        <is>
          <t>Coûts variables (€/an)</t>
        </is>
      </c>
      <c r="C38" s="10" t="n">
        <v>60000</v>
      </c>
    </row>
    <row r="39">
      <c r="B39" s="9" t="inlineStr">
        <is>
          <t>Valeur résiduelle (€)</t>
        </is>
      </c>
      <c r="C39" s="10" t="n">
        <v>40000</v>
      </c>
    </row>
    <row r="40">
      <c r="B40" s="9" t="inlineStr">
        <is>
          <t>Taux IS</t>
        </is>
      </c>
      <c r="C40" s="12" t="n">
        <v>0.25</v>
      </c>
    </row>
    <row r="41">
      <c r="B41" s="9" t="inlineStr">
        <is>
          <t>Taux k</t>
        </is>
      </c>
      <c r="C41" s="12" t="n">
        <v>0.09</v>
      </c>
    </row>
    <row r="43">
      <c r="B43" s="38" t="inlineStr">
        <is>
          <t>Vos réponses</t>
        </is>
      </c>
    </row>
    <row r="44">
      <c r="B44" s="9" t="inlineStr">
        <is>
          <t>CF annuel (scénario central)</t>
        </is>
      </c>
      <c r="C44" s="30" t="n"/>
    </row>
    <row r="45">
      <c r="B45" s="9" t="inlineStr">
        <is>
          <t>VAN centrale</t>
        </is>
      </c>
      <c r="C45" s="30" t="n"/>
    </row>
    <row r="46">
      <c r="B46" s="9" t="inlineStr">
        <is>
          <t>TRI</t>
        </is>
      </c>
      <c r="C46" s="42" t="n"/>
    </row>
    <row r="47">
      <c r="B47" s="9" t="inlineStr">
        <is>
          <t>DRS</t>
        </is>
      </c>
      <c r="C47" s="39" t="n"/>
    </row>
    <row r="48">
      <c r="B48" s="9" t="inlineStr">
        <is>
          <t>E(VAN) sur 3 scénarios</t>
        </is>
      </c>
      <c r="C48" s="30" t="n"/>
    </row>
    <row r="49">
      <c r="B49" s="9" t="inlineStr">
        <is>
          <t>Recommandation</t>
        </is>
      </c>
      <c r="C49" s="41" t="n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B2:D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6" customWidth="1" min="2" max="2"/>
    <col width="20" customWidth="1" min="3" max="3"/>
    <col width="50" customWidth="1" min="4" max="4"/>
  </cols>
  <sheetData>
    <row r="2">
      <c r="B2" s="1" t="inlineStr">
        <is>
          <t>Corrections indicatives</t>
        </is>
      </c>
    </row>
    <row r="3">
      <c r="B3" s="3" t="inlineStr">
        <is>
          <t>Ne regardez qu'après avoir fait les exercices !</t>
        </is>
      </c>
    </row>
    <row r="5">
      <c r="B5" s="6" t="inlineStr">
        <is>
          <t>Exercice 1.1 — VAN</t>
        </is>
      </c>
      <c r="C5" s="34" t="inlineStr">
        <is>
          <t>+6 252 €</t>
        </is>
      </c>
      <c r="D5" s="43" t="inlineStr">
        <is>
          <t>VAN = −80 000 + 30 000/1,1 + 35 000/1,1² + 40 000/1,1³</t>
        </is>
      </c>
    </row>
    <row r="6">
      <c r="B6" s="6" t="inlineStr">
        <is>
          <t>Exercice 1.1 — DRS</t>
        </is>
      </c>
      <c r="C6" s="34" t="inlineStr">
        <is>
          <t>2,375 ans</t>
        </is>
      </c>
      <c r="D6" s="43" t="inlineStr">
        <is>
          <t>2 + (80 000 − 65 000)/40 000</t>
        </is>
      </c>
    </row>
    <row r="7">
      <c r="B7" s="6" t="inlineStr">
        <is>
          <t>Exercice 2.1 — VAN A</t>
        </is>
      </c>
      <c r="C7" s="34" t="inlineStr">
        <is>
          <t>+20 090 €</t>
        </is>
      </c>
      <c r="D7" s="43" t="inlineStr">
        <is>
          <t>−100 000 + 50 000 × 2,4018</t>
        </is>
      </c>
    </row>
    <row r="8">
      <c r="B8" s="6" t="inlineStr">
        <is>
          <t>Exercice 2.1 — VAN B</t>
        </is>
      </c>
      <c r="C8" s="34" t="inlineStr">
        <is>
          <t>+28 643 €</t>
        </is>
      </c>
      <c r="D8" s="43" t="inlineStr">
        <is>
          <t>−150 000 + 35 714 + 47 832 + 56 966 + 38 131</t>
        </is>
      </c>
    </row>
    <row r="9">
      <c r="B9" s="6" t="inlineStr">
        <is>
          <t>Exercice 2.1 — AE A</t>
        </is>
      </c>
      <c r="C9" s="34" t="inlineStr">
        <is>
          <t>≈ 8 360 €/an</t>
        </is>
      </c>
      <c r="D9" s="43" t="inlineStr">
        <is>
          <t>20 090 × 0,4163</t>
        </is>
      </c>
    </row>
    <row r="10">
      <c r="B10" s="6" t="inlineStr">
        <is>
          <t>Exercice 2.1 — AE B</t>
        </is>
      </c>
      <c r="C10" s="34" t="inlineStr">
        <is>
          <t>≈ 9 431 €/an</t>
        </is>
      </c>
      <c r="D10" s="43" t="inlineStr">
        <is>
          <t>28 643 × 0,3292 → Projet B</t>
        </is>
      </c>
    </row>
    <row r="11">
      <c r="B11" s="6" t="inlineStr">
        <is>
          <t>Exercice 3.1 — CF annuel</t>
        </is>
      </c>
      <c r="C11" s="34" t="inlineStr">
        <is>
          <t>111 667 €/an</t>
        </is>
      </c>
      <c r="D11" s="43" t="inlineStr">
        <is>
          <t>RN 25 000 + dotation 86 667</t>
        </is>
      </c>
    </row>
    <row r="12">
      <c r="B12" s="6" t="inlineStr">
        <is>
          <t>Exercice 3.1 — VAN centrale</t>
        </is>
      </c>
      <c r="C12" s="34" t="inlineStr">
        <is>
          <t>≈ −7 389 €</t>
        </is>
      </c>
      <c r="D12" s="43" t="inlineStr">
        <is>
          <t>Légèrement négative → projet à risque</t>
        </is>
      </c>
    </row>
    <row r="13">
      <c r="B13" s="6" t="inlineStr">
        <is>
          <t>Exercice 3.1 — TRI</t>
        </is>
      </c>
      <c r="C13" s="34" t="inlineStr">
        <is>
          <t>≈ 8,4 %</t>
        </is>
      </c>
      <c r="D13" s="43" t="inlineStr">
        <is>
          <t>Inférieur au taux exigé de 9 %</t>
        </is>
      </c>
    </row>
    <row r="14">
      <c r="B14" s="6" t="inlineStr">
        <is>
          <t>Exercice 3.1 — E(VAN)</t>
        </is>
      </c>
      <c r="C14" s="34" t="inlineStr">
        <is>
          <t>≈ −18 300 €</t>
        </is>
      </c>
      <c r="D14" s="43" t="inlineStr">
        <is>
          <t>En espérance, le projet détruit de la valeur</t>
        </is>
      </c>
    </row>
    <row r="15">
      <c r="B15" s="6" t="inlineStr">
        <is>
          <t>Exercice 3.1 — Recommandation</t>
        </is>
      </c>
      <c r="C15" s="34" t="inlineStr">
        <is>
          <t>Ne pas investir</t>
        </is>
      </c>
      <c r="D15" s="43" t="inlineStr">
        <is>
          <t>Ou renégocier le prix &lt; 543 000 €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2026-11-01T18:52:01Z</dcterms:created>
  <dcterms:modified xmlns:dcterms="http://purl.org/dc/terms/" xmlns:xsi="http://www.w3.org/2001/XMLSchema-instance" xsi:type="dcterms:W3CDTF">2026-11-01T18:52:01Z</dcterms:modified>
</cp:coreProperties>
</file>